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omments1.xml" ContentType="application/vnd.openxmlformats-officedocument.spreadsheetml.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lunet.sharepoint.com/sites/HumanResourcesDepartment/Shared Documents/HR Policy Procedure Live Reviews/Annual Leave/"/>
    </mc:Choice>
  </mc:AlternateContent>
  <xr:revisionPtr revIDLastSave="4" documentId="8_{51CFC822-C5AE-42D5-B81F-B4406721FF34}" xr6:coauthVersionLast="47" xr6:coauthVersionMax="47" xr10:uidLastSave="{16B69847-3A9A-498A-921C-51A7C92FBF4C}"/>
  <workbookProtection workbookAlgorithmName="SHA-512" workbookHashValue="tpIKTaa5OonYVrW8FeFZ7v8A6WRU9XKNh7Yc9ZCvh0F6VVeBlr3SJQmpAAbB5L7XhwtrR5APMSUmoONj43Z5kQ==" workbookSaltValue="tnNO4v+m/8gmomZS9POL5Q==" workbookSpinCount="100000" lockStructure="1"/>
  <bookViews>
    <workbookView xWindow="57480" yWindow="-120" windowWidth="29040" windowHeight="15840" xr2:uid="{DC2BE27F-E57D-4966-B819-F29458D44CCC}"/>
  </bookViews>
  <sheets>
    <sheet name="Calculator" sheetId="4" r:id="rId1"/>
    <sheet name="Guidance" sheetId="3" r:id="rId2"/>
    <sheet name="Lists" sheetId="2" state="hidden" r:id="rId3"/>
  </sheets>
  <definedNames>
    <definedName name="Grade_1_5">Lists!$C$2:$C$4</definedName>
    <definedName name="Grade_6">Lists!$D$2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4" l="1"/>
  <c r="H7" i="4"/>
  <c r="A27" i="4"/>
  <c r="B6" i="4"/>
  <c r="B14" i="4"/>
  <c r="F18" i="4"/>
  <c r="B15" i="4"/>
  <c r="F13" i="4" s="1"/>
  <c r="F12" i="4" l="1"/>
  <c r="G12" i="4" s="1"/>
  <c r="G13" i="4"/>
  <c r="F5" i="4"/>
  <c r="G5" i="4" s="1"/>
  <c r="K5" i="4" s="1"/>
  <c r="F4" i="4"/>
  <c r="G4" i="4" s="1"/>
  <c r="K4" i="4" s="1"/>
  <c r="B62" i="4"/>
  <c r="B48" i="4"/>
  <c r="B44" i="4"/>
  <c r="B37" i="4"/>
  <c r="B36" i="4"/>
  <c r="C32" i="4"/>
  <c r="B21" i="4"/>
  <c r="G14" i="4" s="1"/>
  <c r="J4" i="4" l="1"/>
  <c r="I4" i="4"/>
  <c r="I5" i="4"/>
  <c r="J5" i="4" s="1"/>
  <c r="B38" i="4"/>
  <c r="B50" i="4"/>
  <c r="B52" i="4" s="1"/>
  <c r="J6" i="4" l="1"/>
  <c r="H55" i="4" l="1"/>
  <c r="H4" i="4"/>
  <c r="J14" i="4"/>
  <c r="J12" i="4"/>
  <c r="J13" i="4"/>
  <c r="J15" i="4" l="1"/>
  <c r="H14" i="4"/>
  <c r="H13" i="4"/>
  <c r="K13" i="4" s="1"/>
  <c r="H12" i="4"/>
  <c r="I12" i="4"/>
  <c r="K12" i="4" s="1"/>
  <c r="K14" i="4" l="1"/>
  <c r="B22" i="4" s="1"/>
  <c r="B17" i="4"/>
  <c r="K15" i="4" l="1"/>
  <c r="B24" i="4" s="1"/>
  <c r="B27" i="4" s="1"/>
  <c r="B1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Williams</author>
    <author>brzljs</author>
    <author>Kim Rodgers</author>
  </authors>
  <commentList>
    <comment ref="B4" authorId="0" shapeId="0" xr:uid="{F484529A-B6A8-4547-83C2-640E712CB8E3}">
      <text>
        <r>
          <rPr>
            <sz val="9"/>
            <color indexed="81"/>
            <rFont val="Tahoma"/>
            <family val="2"/>
          </rPr>
          <t xml:space="preserve">This date must not be before the start of the current leave year i.e. 01/05/2024
</t>
        </r>
      </text>
    </comment>
    <comment ref="B5" authorId="0" shapeId="0" xr:uid="{7765402B-992E-4675-B74B-3D64265E0AB5}">
      <text>
        <r>
          <rPr>
            <sz val="9"/>
            <color indexed="81"/>
            <rFont val="Tahoma"/>
            <family val="2"/>
          </rPr>
          <t>This date must not be after the end of the current leave year i.e. 30/04/2025</t>
        </r>
        <r>
          <rPr>
            <sz val="9"/>
            <color indexed="81"/>
            <rFont val="Tahoma"/>
            <family val="2"/>
          </rPr>
          <t xml:space="preserve">
</t>
        </r>
      </text>
    </comment>
    <comment ref="H7" authorId="0" shapeId="0" xr:uid="{A9D3E115-CB9D-4D28-B5BE-752443C2083C}">
      <text>
        <r>
          <rPr>
            <b/>
            <sz val="9"/>
            <color indexed="81"/>
            <rFont val="Tahoma"/>
            <family val="2"/>
          </rPr>
          <t>Paul Williams:</t>
        </r>
        <r>
          <rPr>
            <sz val="9"/>
            <color indexed="81"/>
            <rFont val="Tahoma"/>
            <family val="2"/>
          </rPr>
          <t xml:space="preserve">
Do not Delete</t>
        </r>
      </text>
    </comment>
    <comment ref="B9" authorId="1" shapeId="0" xr:uid="{1576E9E3-BEAF-47E5-90E9-8E96A4DFD10E}">
      <text>
        <r>
          <rPr>
            <sz val="8"/>
            <color indexed="81"/>
            <rFont val="Tahoma"/>
            <family val="2"/>
          </rPr>
          <t xml:space="preserve">Enter in this box the total number of hours the part-time employee works per week.
</t>
        </r>
      </text>
    </comment>
    <comment ref="B10" authorId="0" shapeId="0" xr:uid="{A4CB0E40-5BD6-4633-A582-46B8CCA2C513}">
      <text>
        <r>
          <rPr>
            <sz val="9"/>
            <color indexed="81"/>
            <rFont val="Tahoma"/>
            <family val="2"/>
          </rPr>
          <t xml:space="preserve">Enter the grade range of the employee
</t>
        </r>
      </text>
    </comment>
    <comment ref="B11" authorId="0" shapeId="0" xr:uid="{DCB03508-F376-4C2C-9707-F07A769202EA}">
      <text>
        <r>
          <rPr>
            <sz val="9"/>
            <color indexed="81"/>
            <rFont val="Tahoma"/>
            <family val="2"/>
          </rPr>
          <t xml:space="preserve">Choose the holiday entitlement for the employee
</t>
        </r>
      </text>
    </comment>
    <comment ref="B24" authorId="0" shapeId="0" xr:uid="{FE4B854C-E37C-4AAA-8686-CC4674A9EDB5}">
      <text>
        <r>
          <rPr>
            <sz val="9"/>
            <color indexed="81"/>
            <rFont val="Tahoma"/>
            <family val="2"/>
          </rPr>
          <t xml:space="preserve">Any bank holiday/closure days that fall on a normal working day will need to be booked/deducted from this balance.  i.e. if the employee works 5 hours on a Monday, they will be required to allocate 5 hours of the total leave against all the bank holiday/closure days that are on a Monday.
</t>
        </r>
      </text>
    </comment>
    <comment ref="B31" authorId="1" shapeId="0" xr:uid="{C57140C6-08ED-46F3-9055-40E40EFBBC05}">
      <text>
        <r>
          <rPr>
            <sz val="8"/>
            <color indexed="81"/>
            <rFont val="Tahoma"/>
            <family val="2"/>
          </rPr>
          <t xml:space="preserve">Enter in this box the total number of hours the employee works per week (enter hours even if full-time).
</t>
        </r>
      </text>
    </comment>
    <comment ref="B40" authorId="1" shapeId="0" xr:uid="{4E1FF543-877F-4D08-96DB-C791339C4590}">
      <text>
        <r>
          <rPr>
            <sz val="8"/>
            <color indexed="81"/>
            <rFont val="Tahoma"/>
            <family val="2"/>
          </rPr>
          <t xml:space="preserve">Enter the number of complete months the starter, or leaver will work in the remainder of that holiday year, or the number of complete months the employee will work their new hours in the remainder of that holiday year.
</t>
        </r>
      </text>
    </comment>
    <comment ref="B42" authorId="2" shapeId="0" xr:uid="{8464A17E-B4E7-4A75-9539-F30FB0F831BF}">
      <text>
        <r>
          <rPr>
            <sz val="9"/>
            <color indexed="81"/>
            <rFont val="Tahoma"/>
            <family val="2"/>
          </rPr>
          <t>If the employee starts or changes hours part-way through a month, enter the day of the month on which employee starts or changes hours.</t>
        </r>
      </text>
    </comment>
    <comment ref="B43" authorId="2" shapeId="0" xr:uid="{19E5C39F-3900-4173-9974-C03A559FDD15}">
      <text>
        <r>
          <rPr>
            <sz val="9"/>
            <color indexed="81"/>
            <rFont val="Tahoma"/>
            <family val="2"/>
          </rPr>
          <t>If the employee starts or changes hours part-way through a month, enter the total number of days in the first month.</t>
        </r>
      </text>
    </comment>
    <comment ref="B46" authorId="2" shapeId="0" xr:uid="{74D9AB8B-0AB5-4496-9E79-3E6F6556AB29}">
      <text>
        <r>
          <rPr>
            <sz val="9"/>
            <color indexed="81"/>
            <rFont val="Tahoma"/>
            <family val="2"/>
          </rPr>
          <t>If the employee leaves or changes hours part-way through a month, enter the day of the month on which employee leaves or the last day worked  old hours.</t>
        </r>
      </text>
    </comment>
    <comment ref="B47" authorId="2" shapeId="0" xr:uid="{621FD5E9-61F0-4E2C-B225-ED4883034321}">
      <text>
        <r>
          <rPr>
            <sz val="9"/>
            <color indexed="81"/>
            <rFont val="Tahoma"/>
            <family val="2"/>
          </rPr>
          <t>If the employee leaves or changes hours part-way through a month, enter the total number of days in the last month (or the month the hours changed).</t>
        </r>
      </text>
    </comment>
    <comment ref="B52" authorId="1" shapeId="0" xr:uid="{C6F4CD23-A457-4E2F-B23B-C0A48ACE37C1}">
      <text>
        <r>
          <rPr>
            <sz val="8"/>
            <color indexed="81"/>
            <rFont val="Tahoma"/>
            <family val="2"/>
          </rPr>
          <t xml:space="preserve">This is the employee's pro rata annual leave entitlement in hours for the pro rata period of the holiday year that they will work. If they work days of equal length, to convert the entitlement into days, divide this figure by the total hours they work each day.  
To convert e.g. an entitlement of </t>
        </r>
        <r>
          <rPr>
            <b/>
            <sz val="8"/>
            <color indexed="81"/>
            <rFont val="Tahoma"/>
            <family val="2"/>
          </rPr>
          <t>64.59 hours</t>
        </r>
        <r>
          <rPr>
            <sz val="8"/>
            <color indexed="81"/>
            <rFont val="Tahoma"/>
            <family val="2"/>
          </rPr>
          <t xml:space="preserve"> into 64 hours and * minutes, multiply 0.59 by 60 </t>
        </r>
        <r>
          <rPr>
            <b/>
            <sz val="8"/>
            <color indexed="81"/>
            <rFont val="Tahoma"/>
            <family val="2"/>
          </rPr>
          <t>= 64 hours and 35 minutes</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<sst xmlns="http://schemas.openxmlformats.org/spreadsheetml/2006/main" count="89" uniqueCount="83">
  <si>
    <t>ANNUAL LEAVE CALCULATOR</t>
  </si>
  <si>
    <t>NB Type information required only into the YELLOW BOXES; hold cursor over each box for guidance</t>
  </si>
  <si>
    <t>Hours worked per week:</t>
  </si>
  <si>
    <t>Grade</t>
  </si>
  <si>
    <t>Grade 1-5</t>
  </si>
  <si>
    <t>Full-time hours per week:</t>
  </si>
  <si>
    <t>Full-time annual leave entitlement (hours):</t>
  </si>
  <si>
    <t>FOR STAFF STARTING,  LEAVING OR CHANGING HOURS MID-WAY THROUGH A HOLIDAY YEAR:</t>
  </si>
  <si>
    <t>Grade 6 and above</t>
  </si>
  <si>
    <t>Full-time annual leave entitlement (days):</t>
  </si>
  <si>
    <t>FTE:</t>
  </si>
  <si>
    <t>Pro rata annual Leave entitlement (hours):</t>
  </si>
  <si>
    <t>No. of complete months worked in that holiday year:</t>
  </si>
  <si>
    <t>Part month day started/changed hours</t>
  </si>
  <si>
    <t xml:space="preserve">Days in first month </t>
  </si>
  <si>
    <t>Fraction of month worked</t>
  </si>
  <si>
    <t>or</t>
  </si>
  <si>
    <t>Part month day left/finished working old hours</t>
  </si>
  <si>
    <t>Days in final month</t>
  </si>
  <si>
    <t>Fraction of Month Worked</t>
  </si>
  <si>
    <t>Months Worked</t>
  </si>
  <si>
    <t>Pro rata annual leave entitlement for the period (hrs):</t>
  </si>
  <si>
    <t>Last Updated: 03/2024</t>
  </si>
  <si>
    <t>Hours</t>
  </si>
  <si>
    <t xml:space="preserve">Leave Calculator Guidance </t>
  </si>
  <si>
    <t>New Starters</t>
  </si>
  <si>
    <t>Part-Time or full-time non-standard patterns</t>
  </si>
  <si>
    <t>Changes to hours within the leave year.</t>
  </si>
  <si>
    <t>Leavers</t>
  </si>
  <si>
    <t xml:space="preserve">Bank Holiday/Closure Days </t>
  </si>
  <si>
    <t>Bank Holiday and Closure Days</t>
  </si>
  <si>
    <t>Grade_1_5</t>
  </si>
  <si>
    <t>Grade_6</t>
  </si>
  <si>
    <t>Total</t>
  </si>
  <si>
    <t>Date Period</t>
  </si>
  <si>
    <t xml:space="preserve"> </t>
  </si>
  <si>
    <t>No of Months</t>
  </si>
  <si>
    <t>No of Days</t>
  </si>
  <si>
    <t>Full months</t>
  </si>
  <si>
    <t>Day difference</t>
  </si>
  <si>
    <t>End of Month</t>
  </si>
  <si>
    <t>pro-rata - hours</t>
  </si>
  <si>
    <t>time framed hours</t>
  </si>
  <si>
    <t xml:space="preserve">Calculations </t>
  </si>
  <si>
    <t>Full month Breakdown hours</t>
  </si>
  <si>
    <t>Calendar lookup</t>
  </si>
  <si>
    <t>days cal</t>
  </si>
  <si>
    <t>Partial Months</t>
  </si>
  <si>
    <t>Total Leave</t>
  </si>
  <si>
    <t>Data check</t>
  </si>
  <si>
    <t>Annual Leave year 24/25</t>
  </si>
  <si>
    <t>1. Start of leave year (or employee start date)</t>
  </si>
  <si>
    <t>2. End of leave year (or employee end date)</t>
  </si>
  <si>
    <t>3. Calendar Days in period</t>
  </si>
  <si>
    <t>4. Hours worked per week:</t>
  </si>
  <si>
    <t>5. Grade</t>
  </si>
  <si>
    <t xml:space="preserve">6. Full-time annual leave entitlement (days): </t>
  </si>
  <si>
    <t>7. Full-time hours per week:</t>
  </si>
  <si>
    <t>8. FTE (Full-Time Equivalent):</t>
  </si>
  <si>
    <t>9. Full-time annual leave entitlement (hours):</t>
  </si>
  <si>
    <t>10. Pro rata annual leave entitlement (hours):</t>
  </si>
  <si>
    <t>11. Pro rata annual leave entitlement (days):</t>
  </si>
  <si>
    <t>12. Bank Holidays and Closure Days in Period</t>
  </si>
  <si>
    <t>13. Full-time B/H and Closure days entitlement (hours):</t>
  </si>
  <si>
    <t>14. Pro rata B/H and Closure days entitlement (hours):</t>
  </si>
  <si>
    <t>Data Entry field</t>
  </si>
  <si>
    <t>Calculated Field</t>
  </si>
  <si>
    <t>Total Field</t>
  </si>
  <si>
    <t>Copy - paste values into the table below to provide a cumulative total for in year changes</t>
  </si>
  <si>
    <t>Leave year runs from 01/05/20YY to 30/04/YY+1</t>
  </si>
  <si>
    <t xml:space="preserve">To ensure consistent application of annual leave and public holiday/closure day entitlements, the  following leave calculator have been prepared and can be used for different purposes which is briefly explained below. If you have any queries regarding the calculator please email hr.services@lboro.ac.uk. </t>
  </si>
  <si>
    <t>The calculator should be used to calculate annual leave entitlement for staff members who are joining part-way through the leave year. Complete the start (1) and end date (2) fields on the calculator - the end date must be the end of the leave year i.e. 30 April or the end date of the fixed-term contract (if this is before the end of the leave year).   For full-time staff their leave will be in Days (11).</t>
  </si>
  <si>
    <t>For all part-time staff OR  for staff who are full-time and work a non-standard pattern (i.e. mix of long and short days or a compressed working pattern) their leave entitlement must be calculated in hours.  
The Total Bookable Leave (15) should be used , this includes the pro-rata bank holiday and closure day entitlement.  Staff must use their leave balance against any bank holiday/closure days that fall on their normal working days.  i.e. if the employee always works 5 hours on a Monday, they will be required to allocate 5 hours of their total leave against all the bank holiday/closure days that are on a Monday.</t>
  </si>
  <si>
    <r>
      <t xml:space="preserve">If a member of staff changes their hours within the leave year, their leave balance will need to be adjusted.  Calculate each period with the number of hours, you can then copy and paste the </t>
    </r>
    <r>
      <rPr>
        <b/>
        <sz val="11"/>
        <color rgb="FF000000"/>
        <rFont val="Calibri"/>
        <family val="2"/>
      </rPr>
      <t xml:space="preserve">values </t>
    </r>
    <r>
      <rPr>
        <sz val="11"/>
        <color rgb="FF000000"/>
        <rFont val="Calibri"/>
        <family val="2"/>
      </rPr>
      <t>in the table at the bottom of the calculator to work out the total leave balance for the whole leave year.</t>
    </r>
  </si>
  <si>
    <t xml:space="preserve">If somebody leave the University within the leave year, ensure that you input the last date of employment in End of Leave Year (2).  </t>
  </si>
  <si>
    <t xml:space="preserve">Within a standard leave year there are a total of 8 bank holidays and 6 University closure days. </t>
  </si>
  <si>
    <t>Key</t>
  </si>
  <si>
    <t>fields that must be completed</t>
  </si>
  <si>
    <t>for info only to show the calculations</t>
  </si>
  <si>
    <t>The total leave allowance (incl. B/h and closure days)</t>
  </si>
  <si>
    <t>Changes to leave entitlement within the leave year.</t>
  </si>
  <si>
    <r>
      <t xml:space="preserve">If a member of staff leave entitlement changes within the leave year,  due to hitting the anniversary date of 5/25 years' service or gaining promotion to a grade 6 + role.  Calculate each period with the appropriate conditions, you can then copy and paste the </t>
    </r>
    <r>
      <rPr>
        <b/>
        <sz val="11"/>
        <color rgb="FF000000"/>
        <rFont val="Calibri"/>
        <family val="2"/>
      </rPr>
      <t xml:space="preserve">values </t>
    </r>
    <r>
      <rPr>
        <sz val="11"/>
        <color rgb="FF000000"/>
        <rFont val="Calibri"/>
        <family val="2"/>
      </rPr>
      <t>in the table at the bottom of the calculator to work out the total leave balance for the whole leave year.</t>
    </r>
  </si>
  <si>
    <t>15. Total leave allowance (annual leave + B/H and Closure Days in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</si>
</sst>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Aptos Narrow"/>
      <family val="2"/>
      <scheme val="minor"/>
    </font>
    <font>
      <b/>
      <sz val="11"/>
      <name val="Arial"/>
      <family val="2"/>
    </font>
    <font>
      <sz val="10"/>
      <name val="Arial"/>
      <family val="2"/>
    </font>
    <font>
      <b/>
      <i/>
      <sz val="10"/>
      <color indexed="10"/>
      <name val="Arial"/>
      <family val="2"/>
    </font>
    <font>
      <b/>
      <i/>
      <u/>
      <sz val="10"/>
      <color indexed="10"/>
      <name val="Arial"/>
      <family val="2"/>
    </font>
    <font>
      <b/>
      <sz val="10"/>
      <name val="Arial"/>
      <family val="2"/>
    </font>
    <font>
      <sz val="8"/>
      <color indexed="81"/>
      <name val="Tahoma"/>
      <family val="2"/>
    </font>
    <font>
      <sz val="9"/>
      <color indexed="81"/>
      <name val="Tahoma"/>
      <family val="2"/>
    </font>
    <font>
      <b/>
      <sz val="8"/>
      <color indexed="81"/>
      <name val="Tahoma"/>
      <family val="2"/>
    </font>
    <font>
      <b/>
      <sz val="8"/>
      <name val="Arial"/>
      <family val="2"/>
    </font>
    <font>
      <u/>
      <sz val="11"/>
      <color theme="10"/>
      <name val="Aptos Narrow"/>
      <family val="2"/>
      <scheme val="minor"/>
    </font>
    <font>
      <sz val="11"/>
      <color rgb="FF000000"/>
      <name val="Calibri"/>
      <family val="2"/>
    </font>
    <font>
      <b/>
      <u/>
      <sz val="16"/>
      <color rgb="FF000000"/>
      <name val="Calibri"/>
      <family val="2"/>
    </font>
    <font>
      <b/>
      <u/>
      <sz val="11"/>
      <color rgb="FF000000"/>
      <name val="Calibri"/>
      <family val="2"/>
    </font>
    <font>
      <b/>
      <u/>
      <sz val="11"/>
      <color theme="1"/>
      <name val="Aptos Narrow"/>
      <family val="2"/>
      <scheme val="minor"/>
    </font>
    <font>
      <b/>
      <sz val="11"/>
      <color theme="1"/>
      <name val="Aptos Narrow"/>
      <family val="2"/>
      <scheme val="minor"/>
    </font>
    <font>
      <b/>
      <sz val="11"/>
      <color rgb="FF000000"/>
      <name val="Calibri"/>
      <family val="2"/>
    </font>
    <font>
      <b/>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indexed="47"/>
        <bgColor indexed="64"/>
      </patternFill>
    </fill>
    <fill>
      <patternFill patternType="solid">
        <fgColor theme="0"/>
        <bgColor indexed="64"/>
      </patternFill>
    </fill>
    <fill>
      <patternFill patternType="solid">
        <fgColor theme="6" tint="0.59999389629810485"/>
        <bgColor indexed="64"/>
      </patternFill>
    </fill>
    <fill>
      <patternFill patternType="solid">
        <fgColor theme="5"/>
        <bgColor indexed="64"/>
      </patternFill>
    </fill>
    <fill>
      <patternFill patternType="solid">
        <fgColor rgb="FFFF000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99">
    <xf numFmtId="0" fontId="0" fillId="0" borderId="0" xfId="0"/>
    <xf numFmtId="0" fontId="2" fillId="0" borderId="0" xfId="0" applyFont="1"/>
    <xf numFmtId="0" fontId="3" fillId="0" borderId="0" xfId="0" applyFont="1"/>
    <xf numFmtId="0" fontId="4" fillId="2" borderId="0" xfId="0" applyFont="1" applyFill="1"/>
    <xf numFmtId="0" fontId="5" fillId="0" borderId="0" xfId="0" applyFont="1"/>
    <xf numFmtId="0" fontId="0" fillId="0" borderId="0" xfId="0" applyAlignment="1">
      <alignment horizontal="left" vertical="top"/>
    </xf>
    <xf numFmtId="0" fontId="2" fillId="3"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protection locked="0"/>
    </xf>
    <xf numFmtId="14" fontId="2" fillId="0" borderId="0" xfId="0" applyNumberFormat="1" applyFont="1"/>
    <xf numFmtId="14" fontId="2" fillId="3" borderId="1" xfId="0" applyNumberFormat="1" applyFont="1" applyFill="1" applyBorder="1" applyAlignment="1" applyProtection="1">
      <alignment horizontal="center"/>
      <protection locked="0"/>
    </xf>
    <xf numFmtId="0" fontId="2" fillId="7" borderId="0" xfId="0" applyFont="1" applyFill="1"/>
    <xf numFmtId="0" fontId="2" fillId="2" borderId="0" xfId="0" applyFont="1" applyFill="1" applyProtection="1">
      <protection locked="0"/>
    </xf>
    <xf numFmtId="0" fontId="0" fillId="0" borderId="0" xfId="0" applyProtection="1">
      <protection locked="0"/>
    </xf>
    <xf numFmtId="0" fontId="2" fillId="0" borderId="0" xfId="0" applyFont="1" applyProtection="1">
      <protection locked="0"/>
    </xf>
    <xf numFmtId="0" fontId="2" fillId="7" borderId="0" xfId="0" applyFont="1" applyFill="1" applyProtection="1">
      <protection locked="0"/>
    </xf>
    <xf numFmtId="0" fontId="2" fillId="0" borderId="0" xfId="0" applyFont="1" applyAlignment="1" applyProtection="1">
      <alignment horizontal="center" vertical="center"/>
      <protection locked="0"/>
    </xf>
    <xf numFmtId="0" fontId="2" fillId="5" borderId="0" xfId="0" applyFont="1" applyFill="1" applyAlignment="1" applyProtection="1">
      <alignment horizontal="center" vertical="center"/>
      <protection locked="0"/>
    </xf>
    <xf numFmtId="2" fontId="2" fillId="5" borderId="0" xfId="0" applyNumberFormat="1" applyFont="1" applyFill="1" applyAlignment="1" applyProtection="1">
      <alignment horizontal="center" vertical="center"/>
      <protection locked="0"/>
    </xf>
    <xf numFmtId="0" fontId="0" fillId="0" borderId="1" xfId="0" applyBorder="1" applyAlignment="1">
      <alignment horizontal="center"/>
    </xf>
    <xf numFmtId="2" fontId="2" fillId="0" borderId="1" xfId="0" applyNumberFormat="1" applyFont="1" applyBorder="1" applyAlignment="1">
      <alignment horizontal="center"/>
    </xf>
    <xf numFmtId="0" fontId="0" fillId="0" borderId="2" xfId="0" applyBorder="1" applyAlignment="1">
      <alignment horizontal="center"/>
    </xf>
    <xf numFmtId="2" fontId="2" fillId="0" borderId="2" xfId="0" applyNumberFormat="1" applyFont="1" applyBorder="1" applyAlignment="1">
      <alignment horizontal="center" vertical="center"/>
    </xf>
    <xf numFmtId="0" fontId="2" fillId="0" borderId="1" xfId="0" applyFont="1" applyBorder="1" applyAlignment="1">
      <alignment horizontal="center" vertical="center"/>
    </xf>
    <xf numFmtId="2" fontId="2" fillId="5" borderId="1" xfId="0" applyNumberFormat="1" applyFont="1" applyFill="1" applyBorder="1" applyAlignment="1">
      <alignment horizontal="center" vertical="center"/>
    </xf>
    <xf numFmtId="2" fontId="2" fillId="0" borderId="1" xfId="0" applyNumberFormat="1" applyFont="1" applyBorder="1" applyAlignment="1">
      <alignment horizontal="center" vertical="center"/>
    </xf>
    <xf numFmtId="2" fontId="0" fillId="0" borderId="1" xfId="0" applyNumberFormat="1" applyBorder="1" applyAlignment="1">
      <alignment horizontal="center" vertical="center"/>
    </xf>
    <xf numFmtId="2" fontId="5" fillId="4" borderId="1" xfId="0" applyNumberFormat="1" applyFont="1" applyFill="1" applyBorder="1" applyAlignment="1">
      <alignment horizontal="center" vertical="center"/>
    </xf>
    <xf numFmtId="0" fontId="11" fillId="0" borderId="0" xfId="0" applyFont="1"/>
    <xf numFmtId="0" fontId="12" fillId="0" borderId="0" xfId="0" applyFont="1"/>
    <xf numFmtId="0" fontId="11" fillId="0" borderId="0" xfId="0" applyFont="1" applyAlignment="1">
      <alignment wrapText="1"/>
    </xf>
    <xf numFmtId="0" fontId="13" fillId="0" borderId="0" xfId="0" applyFont="1" applyAlignment="1">
      <alignment wrapText="1"/>
    </xf>
    <xf numFmtId="0" fontId="11" fillId="0" borderId="0" xfId="0" applyFont="1" applyAlignment="1">
      <alignment horizontal="left" wrapText="1"/>
    </xf>
    <xf numFmtId="0" fontId="13" fillId="0" borderId="0" xfId="0" applyFont="1"/>
    <xf numFmtId="0" fontId="14" fillId="0" borderId="0" xfId="0" applyFont="1"/>
    <xf numFmtId="0" fontId="10" fillId="0" borderId="0" xfId="1"/>
    <xf numFmtId="2" fontId="2" fillId="0" borderId="0" xfId="0" applyNumberFormat="1" applyFont="1" applyProtection="1">
      <protection locked="0"/>
    </xf>
    <xf numFmtId="0" fontId="15" fillId="0" borderId="16" xfId="0" applyFont="1" applyBorder="1"/>
    <xf numFmtId="164" fontId="5" fillId="4" borderId="1" xfId="0" applyNumberFormat="1" applyFont="1" applyFill="1" applyBorder="1" applyAlignment="1">
      <alignment horizontal="center"/>
    </xf>
    <xf numFmtId="164" fontId="5" fillId="6" borderId="1" xfId="0" applyNumberFormat="1" applyFont="1" applyFill="1" applyBorder="1" applyAlignment="1">
      <alignment horizontal="center"/>
    </xf>
    <xf numFmtId="0" fontId="2" fillId="0" borderId="1" xfId="0" applyFont="1" applyBorder="1" applyAlignment="1">
      <alignment horizontal="center"/>
    </xf>
    <xf numFmtId="164" fontId="0" fillId="0" borderId="0" xfId="0" applyNumberFormat="1"/>
    <xf numFmtId="14" fontId="0" fillId="0" borderId="0" xfId="0" applyNumberFormat="1"/>
    <xf numFmtId="0" fontId="0" fillId="0" borderId="23" xfId="0" applyBorder="1"/>
    <xf numFmtId="1" fontId="0" fillId="0" borderId="0" xfId="0" applyNumberFormat="1"/>
    <xf numFmtId="14" fontId="0" fillId="0" borderId="23" xfId="0" applyNumberFormat="1" applyBorder="1"/>
    <xf numFmtId="1" fontId="0" fillId="0" borderId="23" xfId="0" applyNumberFormat="1" applyBorder="1"/>
    <xf numFmtId="2" fontId="0" fillId="0" borderId="23" xfId="0" applyNumberFormat="1" applyBorder="1"/>
    <xf numFmtId="0" fontId="0" fillId="0" borderId="0" xfId="0" applyAlignment="1">
      <alignment horizontal="center"/>
    </xf>
    <xf numFmtId="0" fontId="5" fillId="0" borderId="0" xfId="0" applyFont="1" applyAlignment="1">
      <alignment horizontal="center" wrapText="1"/>
    </xf>
    <xf numFmtId="14" fontId="5" fillId="3" borderId="1" xfId="0" applyNumberFormat="1" applyFont="1" applyFill="1" applyBorder="1" applyAlignment="1">
      <alignment horizontal="center"/>
    </xf>
    <xf numFmtId="0" fontId="0" fillId="0" borderId="18" xfId="0" applyBorder="1" applyProtection="1">
      <protection locked="0"/>
    </xf>
    <xf numFmtId="0" fontId="0" fillId="0" borderId="21" xfId="0" applyBorder="1" applyProtection="1">
      <protection locked="0"/>
    </xf>
    <xf numFmtId="0" fontId="15" fillId="0" borderId="16" xfId="0" applyFont="1" applyBorder="1" applyProtection="1">
      <protection locked="0"/>
    </xf>
    <xf numFmtId="14" fontId="2" fillId="0" borderId="1" xfId="0" applyNumberFormat="1" applyFont="1" applyBorder="1" applyProtection="1">
      <protection locked="0"/>
    </xf>
    <xf numFmtId="164" fontId="2" fillId="0" borderId="1" xfId="0" applyNumberFormat="1" applyFont="1"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2" xfId="0" applyBorder="1" applyAlignment="1" applyProtection="1">
      <alignment horizontal="center"/>
      <protection locked="0"/>
    </xf>
    <xf numFmtId="0" fontId="15" fillId="0" borderId="1" xfId="0" applyFont="1" applyBorder="1" applyAlignment="1" applyProtection="1">
      <alignment horizontal="center"/>
      <protection locked="0"/>
    </xf>
    <xf numFmtId="0" fontId="15" fillId="0" borderId="1" xfId="0" applyFont="1" applyBorder="1" applyAlignment="1">
      <alignment horizontal="center"/>
    </xf>
    <xf numFmtId="2" fontId="2" fillId="0" borderId="0" xfId="0" applyNumberFormat="1" applyFont="1"/>
    <xf numFmtId="0" fontId="15" fillId="0" borderId="0" xfId="0" applyFont="1"/>
    <xf numFmtId="14" fontId="0" fillId="0" borderId="17" xfId="0" applyNumberFormat="1" applyBorder="1" applyProtection="1">
      <protection locked="0"/>
    </xf>
    <xf numFmtId="0" fontId="0" fillId="0" borderId="24" xfId="0" applyBorder="1"/>
    <xf numFmtId="0" fontId="0" fillId="8" borderId="23" xfId="0" applyFill="1" applyBorder="1"/>
    <xf numFmtId="0" fontId="1" fillId="2" borderId="0" xfId="0" applyFont="1" applyFill="1" applyAlignment="1">
      <alignment horizontal="center"/>
    </xf>
    <xf numFmtId="0" fontId="9" fillId="2" borderId="0" xfId="0" applyFont="1" applyFill="1" applyAlignment="1">
      <alignment horizontal="center"/>
    </xf>
    <xf numFmtId="0" fontId="13" fillId="0" borderId="0" xfId="0" applyFont="1"/>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0" xfId="0" applyFont="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13" fillId="0" borderId="0" xfId="0" applyFont="1" applyAlignment="1">
      <alignment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0" xfId="0" applyFont="1" applyAlignment="1">
      <alignment horizontal="left" vertical="center" wrapText="1"/>
    </xf>
    <xf numFmtId="0" fontId="11" fillId="0" borderId="7" xfId="0" applyFont="1" applyBorder="1" applyAlignment="1">
      <alignment horizontal="left" vertical="center" wrapText="1"/>
    </xf>
    <xf numFmtId="0" fontId="11" fillId="0" borderId="15"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0" fillId="0" borderId="23" xfId="0" applyNumberFormat="1" applyBorder="1"/>
    <xf numFmtId="0" fontId="0" fillId="0" borderId="0" xfId="0" applyBorder="1"/>
    <xf numFmtId="2" fontId="0" fillId="0" borderId="0" xfId="0" applyNumberForma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22/10/relationships/richValueRel" Target="richData/richValueRel.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eetMetadata" Target="metadata.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06/relationships/rdRichValueTypes" Target="richData/rdRichValueTypes.xml"/><Relationship Id="rId5" Type="http://schemas.openxmlformats.org/officeDocument/2006/relationships/styles" Target="styles.xml"/><Relationship Id="rId15" Type="http://schemas.openxmlformats.org/officeDocument/2006/relationships/customXml" Target="../customXml/item2.xml"/><Relationship Id="rId10" Type="http://schemas.microsoft.com/office/2017/06/relationships/rdRichValueStructure" Target="richData/rdrichvaluestructure.xml"/><Relationship Id="rId4" Type="http://schemas.openxmlformats.org/officeDocument/2006/relationships/theme" Target="theme/theme1.xml"/><Relationship Id="rId9" Type="http://schemas.microsoft.com/office/2017/06/relationships/rdRichValue" Target="richData/rdrichvalue.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C27AB3-05F2-4C46-8F9E-22E5FBAFED0A}" name="Table1" displayName="Table1" ref="C1:D5" totalsRowShown="0">
  <autoFilter ref="C1:D5" xr:uid="{98C27AB3-05F2-4C46-8F9E-22E5FBAFED0A}"/>
  <tableColumns count="2">
    <tableColumn id="1" xr3:uid="{B4950A16-1A3A-48FC-8F57-0E2EB021939D}" name="Grade_1_5"/>
    <tableColumn id="2" xr3:uid="{C6350DD6-0E99-4DCA-B6B8-FE25A8BCDC7B}" name="Grade_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hyperlink" Target="https://www.lboro.ac.uk/services/hr/topics/bank-holidays-and-university-closure-day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7A4F0-8C1C-4206-A5B2-92B8D675A7CE}">
  <dimension ref="A1:M64"/>
  <sheetViews>
    <sheetView showGridLines="0" tabSelected="1" zoomScale="80" zoomScaleNormal="80" workbookViewId="0">
      <selection activeCell="B5" sqref="B5"/>
    </sheetView>
  </sheetViews>
  <sheetFormatPr defaultRowHeight="14.5" x14ac:dyDescent="0.35"/>
  <cols>
    <col min="1" max="1" width="90.1796875" bestFit="1" customWidth="1"/>
    <col min="2" max="2" width="16.453125" bestFit="1" customWidth="1"/>
    <col min="3" max="3" width="10.453125" customWidth="1"/>
    <col min="4" max="4" width="10.1796875" customWidth="1"/>
    <col min="5" max="5" width="10.1796875" style="41" customWidth="1"/>
    <col min="6" max="6" width="15" hidden="1" customWidth="1"/>
    <col min="7" max="7" width="14.453125" hidden="1" customWidth="1"/>
    <col min="8" max="8" width="25.54296875" hidden="1" customWidth="1"/>
    <col min="9" max="9" width="9.1796875" hidden="1" customWidth="1"/>
    <col min="10" max="10" width="14.453125" hidden="1" customWidth="1"/>
    <col min="11" max="11" width="20" hidden="1" customWidth="1"/>
    <col min="12" max="12" width="16.54296875" bestFit="1" customWidth="1"/>
  </cols>
  <sheetData>
    <row r="1" spans="1:13" ht="64.5" customHeight="1" x14ac:dyDescent="0.35">
      <c r="A1" s="5" t="e" vm="1">
        <v>#VALUE!</v>
      </c>
      <c r="B1" s="48" t="s">
        <v>50</v>
      </c>
      <c r="L1" s="61" t="s">
        <v>69</v>
      </c>
    </row>
    <row r="2" spans="1:13" x14ac:dyDescent="0.35">
      <c r="A2" s="65" t="s">
        <v>0</v>
      </c>
      <c r="B2" s="65"/>
      <c r="F2" s="41" t="s">
        <v>43</v>
      </c>
      <c r="G2" s="41"/>
    </row>
    <row r="3" spans="1:13" ht="15" thickBot="1" x14ac:dyDescent="0.4">
      <c r="A3" s="2" t="s">
        <v>1</v>
      </c>
      <c r="B3" s="1"/>
      <c r="F3" s="42" t="s">
        <v>45</v>
      </c>
      <c r="G3" s="44" t="s">
        <v>40</v>
      </c>
      <c r="H3" s="42" t="s">
        <v>38</v>
      </c>
      <c r="I3" s="42" t="s">
        <v>46</v>
      </c>
      <c r="J3" s="42" t="s">
        <v>39</v>
      </c>
      <c r="K3" s="63" t="s">
        <v>49</v>
      </c>
      <c r="L3" s="61" t="s">
        <v>76</v>
      </c>
    </row>
    <row r="4" spans="1:13" ht="15" thickBot="1" x14ac:dyDescent="0.4">
      <c r="A4" s="4" t="s">
        <v>51</v>
      </c>
      <c r="B4" s="9">
        <v>45413</v>
      </c>
      <c r="C4" s="8"/>
      <c r="F4" s="42">
        <f>TEXT(B4,"m")*1</f>
        <v>5</v>
      </c>
      <c r="G4" s="44">
        <f>VLOOKUP(F4,Lists!A17:C29,2,FALSE)</f>
        <v>45443</v>
      </c>
      <c r="H4" s="45">
        <f>IF(AND($J$6&gt;0,$H$7&gt;1),$H$7-1,$H$7)</f>
        <v>12</v>
      </c>
      <c r="I4" s="42">
        <f>DATEDIF(B4,G4,"d")</f>
        <v>30</v>
      </c>
      <c r="J4" s="42">
        <f>IF(SUM($G$4+1-$B$4)=$K$4,0,SUM($G$4+1-$B$4))</f>
        <v>0</v>
      </c>
      <c r="K4" s="96">
        <f>TEXT($G$4,"dd")*1</f>
        <v>31</v>
      </c>
      <c r="L4" s="49" t="s">
        <v>65</v>
      </c>
      <c r="M4" t="s">
        <v>77</v>
      </c>
    </row>
    <row r="5" spans="1:13" ht="15" thickBot="1" x14ac:dyDescent="0.4">
      <c r="A5" s="4" t="s">
        <v>52</v>
      </c>
      <c r="B5" s="9">
        <v>45777</v>
      </c>
      <c r="C5" s="8"/>
      <c r="F5" s="42">
        <f>TEXT(B5,"m")*1</f>
        <v>4</v>
      </c>
      <c r="G5" s="44">
        <f>VLOOKUP(F5,Lists!A18:C30,2,FALSE)</f>
        <v>45777</v>
      </c>
      <c r="H5" s="42"/>
      <c r="I5" s="42">
        <f>DATEDIF(B5,G5,"d")</f>
        <v>0</v>
      </c>
      <c r="J5" s="42">
        <f>IF($I$5&gt;0,(SUM(VLOOKUP($F$5,Lists!$A$17:$C$29,3,FALSE)+1)-$I$5),0)</f>
        <v>0</v>
      </c>
      <c r="K5" s="96">
        <f>TEXT($G$5,"dd")*1</f>
        <v>30</v>
      </c>
    </row>
    <row r="6" spans="1:13" ht="15" thickBot="1" x14ac:dyDescent="0.4">
      <c r="A6" s="1" t="s">
        <v>53</v>
      </c>
      <c r="B6" s="18">
        <f>B5-B4+1</f>
        <v>365</v>
      </c>
      <c r="C6" s="1"/>
      <c r="F6" s="42"/>
      <c r="G6" s="44"/>
      <c r="H6" s="42"/>
      <c r="I6" s="42"/>
      <c r="J6" s="42">
        <f>SUM(J4:J5)</f>
        <v>0</v>
      </c>
      <c r="K6" s="42"/>
      <c r="L6" s="37" t="s">
        <v>66</v>
      </c>
      <c r="M6" t="s">
        <v>78</v>
      </c>
    </row>
    <row r="7" spans="1:13" ht="15" thickBot="1" x14ac:dyDescent="0.4">
      <c r="A7" s="1"/>
      <c r="F7" s="42"/>
      <c r="G7" s="44"/>
      <c r="H7" s="64">
        <f>DATEDIF($B$4, EDATE($B$5,1), "m") - (DAY($B$5) &lt; DAY($B$4))</f>
        <v>12</v>
      </c>
      <c r="I7" s="42"/>
      <c r="J7" s="42"/>
      <c r="K7" s="42"/>
    </row>
    <row r="8" spans="1:13" ht="15" thickBot="1" x14ac:dyDescent="0.4">
      <c r="A8" s="3"/>
      <c r="B8" s="11"/>
      <c r="L8" s="38" t="s">
        <v>67</v>
      </c>
      <c r="M8" t="s">
        <v>79</v>
      </c>
    </row>
    <row r="9" spans="1:13" ht="15" thickBot="1" x14ac:dyDescent="0.4">
      <c r="A9" s="1" t="s">
        <v>54</v>
      </c>
      <c r="B9" s="7">
        <v>23.8</v>
      </c>
    </row>
    <row r="10" spans="1:13" ht="15" thickBot="1" x14ac:dyDescent="0.4">
      <c r="A10" s="1" t="s">
        <v>55</v>
      </c>
      <c r="B10" s="6" t="s">
        <v>4</v>
      </c>
    </row>
    <row r="11" spans="1:13" ht="15" thickBot="1" x14ac:dyDescent="0.4">
      <c r="A11" s="1" t="s">
        <v>56</v>
      </c>
      <c r="B11" s="7">
        <v>22</v>
      </c>
      <c r="F11" s="42" t="s">
        <v>23</v>
      </c>
      <c r="G11" s="42" t="s">
        <v>41</v>
      </c>
      <c r="H11" s="42" t="s">
        <v>44</v>
      </c>
      <c r="I11" s="42" t="s">
        <v>42</v>
      </c>
      <c r="J11" s="42" t="s">
        <v>47</v>
      </c>
      <c r="K11" s="42" t="s">
        <v>48</v>
      </c>
    </row>
    <row r="12" spans="1:13" ht="15" thickBot="1" x14ac:dyDescent="0.4">
      <c r="A12" s="1"/>
      <c r="B12" s="12"/>
      <c r="F12" s="42">
        <f>$B$15+$B$21</f>
        <v>266.40000000000003</v>
      </c>
      <c r="G12" s="42">
        <f>CEILING(SUM($F$12*($B$9/$B$13)),1)</f>
        <v>172</v>
      </c>
      <c r="H12" s="42">
        <f>SUM($G$12/12*H4)</f>
        <v>172</v>
      </c>
      <c r="I12" s="42">
        <f>SUM(G12/12*H4)</f>
        <v>172</v>
      </c>
      <c r="J12" s="46">
        <f>SUM($G$12/365*$J$6)</f>
        <v>0</v>
      </c>
      <c r="K12" s="46">
        <f>ROUNDUP(SUM($I$12,$J$12),0)</f>
        <v>172</v>
      </c>
    </row>
    <row r="13" spans="1:13" ht="15" thickBot="1" x14ac:dyDescent="0.4">
      <c r="A13" s="1" t="s">
        <v>57</v>
      </c>
      <c r="B13" s="18">
        <v>37</v>
      </c>
      <c r="F13" s="42">
        <f>$B$15</f>
        <v>162.80000000000001</v>
      </c>
      <c r="G13" s="42">
        <f>CEILING(SUM($F$13*($B$9/$B$13)),1)</f>
        <v>105</v>
      </c>
      <c r="H13" s="42">
        <f>SUM($G$13/12*H4)</f>
        <v>105</v>
      </c>
      <c r="I13" s="42"/>
      <c r="J13" s="46">
        <f>SUM($G$13/365*$J$6)</f>
        <v>0</v>
      </c>
      <c r="K13" s="46">
        <f>ROUNDUP(SUM($H$13,$J$13),0)</f>
        <v>105</v>
      </c>
    </row>
    <row r="14" spans="1:13" ht="15" thickBot="1" x14ac:dyDescent="0.4">
      <c r="A14" s="1" t="s">
        <v>58</v>
      </c>
      <c r="B14" s="19">
        <f>IF(AND(ISNUMBER(B9),ISNUMBER(B13)),B9/B13,"")</f>
        <v>0.64324324324324322</v>
      </c>
      <c r="F14" s="42">
        <f>SUM($B$21)</f>
        <v>103.60000000000001</v>
      </c>
      <c r="G14" s="42">
        <f>CEILING(SUM($F$14*($B$9/$B$13)),1)</f>
        <v>67</v>
      </c>
      <c r="H14" s="42">
        <f>SUM($G$14/12*H4)</f>
        <v>67</v>
      </c>
      <c r="I14" s="46"/>
      <c r="J14" s="46">
        <f>SUM($G$14/365*$J$6)</f>
        <v>0</v>
      </c>
      <c r="K14" s="46">
        <f>ROUNDUP(SUM($H$14,$J$14),0)</f>
        <v>67</v>
      </c>
    </row>
    <row r="15" spans="1:13" ht="15" thickBot="1" x14ac:dyDescent="0.4">
      <c r="A15" s="1" t="s">
        <v>59</v>
      </c>
      <c r="B15" s="39">
        <f>B11*(B13/5)</f>
        <v>162.80000000000001</v>
      </c>
      <c r="F15" s="42"/>
      <c r="G15" s="42"/>
      <c r="H15" s="42"/>
      <c r="I15" s="42"/>
      <c r="J15" s="46">
        <f>SUM($J$13:$J$14)</f>
        <v>0</v>
      </c>
      <c r="K15" s="46">
        <f>ROUNDUP(SUM($K$13:$K$14),0)</f>
        <v>172</v>
      </c>
    </row>
    <row r="16" spans="1:13" ht="15" thickBot="1" x14ac:dyDescent="0.4">
      <c r="A16" s="1"/>
    </row>
    <row r="17" spans="1:11" ht="13.5" customHeight="1" thickBot="1" x14ac:dyDescent="0.4">
      <c r="A17" s="4" t="s">
        <v>60</v>
      </c>
      <c r="B17" s="37">
        <f>IF(K13&gt;B15,B15,K13)</f>
        <v>105</v>
      </c>
    </row>
    <row r="18" spans="1:11" ht="13.5" customHeight="1" thickBot="1" x14ac:dyDescent="0.4">
      <c r="A18" s="4" t="s">
        <v>61</v>
      </c>
      <c r="B18" s="37">
        <f>IF(CEILING(B17/7.4,0.5) &gt;B11,B11,CEILING(B17/7.4,0.5))</f>
        <v>14.5</v>
      </c>
      <c r="F18" s="42" t="str">
        <f>IF(B10=Lists!$A$7,Lists!$B$7,IF(Calculator!B10=Lists!$A$8,Lists!$B$8,""))</f>
        <v>Grade_1_5</v>
      </c>
    </row>
    <row r="19" spans="1:11" ht="13.5" customHeight="1" thickBot="1" x14ac:dyDescent="0.4">
      <c r="A19" s="4"/>
      <c r="B19" s="40"/>
    </row>
    <row r="20" spans="1:11" ht="15" thickBot="1" x14ac:dyDescent="0.4">
      <c r="A20" s="4" t="s">
        <v>62</v>
      </c>
      <c r="B20" s="39">
        <v>14</v>
      </c>
    </row>
    <row r="21" spans="1:11" ht="15" thickBot="1" x14ac:dyDescent="0.4">
      <c r="A21" s="1" t="s">
        <v>63</v>
      </c>
      <c r="B21" s="20">
        <f>B20*(B13/5)</f>
        <v>103.60000000000001</v>
      </c>
      <c r="C21" s="40"/>
      <c r="F21" s="97"/>
      <c r="G21" s="97"/>
      <c r="H21" s="97"/>
      <c r="I21" s="97"/>
      <c r="J21" s="97"/>
      <c r="K21" s="97"/>
    </row>
    <row r="22" spans="1:11" ht="15" thickBot="1" x14ac:dyDescent="0.4">
      <c r="A22" s="4" t="s">
        <v>64</v>
      </c>
      <c r="B22" s="37">
        <f>IF(K14&gt;B21,B21,K14)</f>
        <v>67</v>
      </c>
      <c r="F22" s="98"/>
      <c r="G22" s="97"/>
      <c r="H22" s="97"/>
      <c r="I22" s="97"/>
      <c r="J22" s="98"/>
      <c r="K22" s="98"/>
    </row>
    <row r="23" spans="1:11" ht="15" thickBot="1" x14ac:dyDescent="0.4">
      <c r="A23" s="4"/>
      <c r="B23" s="47"/>
      <c r="F23" s="97"/>
      <c r="G23" s="97"/>
      <c r="H23" s="97"/>
      <c r="I23" s="97"/>
      <c r="J23" s="98"/>
      <c r="K23" s="98"/>
    </row>
    <row r="24" spans="1:11" ht="15" thickBot="1" x14ac:dyDescent="0.4">
      <c r="A24" s="4" t="s">
        <v>82</v>
      </c>
      <c r="B24" s="38">
        <f>IF(K15&gt;SUM(B17,B22),SUM(B17,B22),K15)</f>
        <v>172</v>
      </c>
      <c r="C24" s="43"/>
      <c r="F24" s="97"/>
      <c r="G24" s="97"/>
      <c r="H24" s="97"/>
      <c r="I24" s="98"/>
      <c r="J24" s="98"/>
      <c r="K24" s="98"/>
    </row>
    <row r="25" spans="1:11" x14ac:dyDescent="0.35">
      <c r="A25" s="4"/>
      <c r="B25" s="35"/>
      <c r="C25" s="43"/>
      <c r="F25" s="97"/>
      <c r="G25" s="97"/>
      <c r="H25" s="97"/>
      <c r="I25" s="97"/>
      <c r="J25" s="98"/>
      <c r="K25" s="98"/>
    </row>
    <row r="26" spans="1:11" ht="15" thickBot="1" x14ac:dyDescent="0.4">
      <c r="A26" s="4" t="s">
        <v>68</v>
      </c>
      <c r="B26" s="60"/>
      <c r="C26" s="43"/>
    </row>
    <row r="27" spans="1:11" ht="15" thickBot="1" x14ac:dyDescent="0.4">
      <c r="A27" s="53" t="str">
        <f>_xlfn.CONCAT(TEXT(B4, "dd/mm/yyyy"), " - ",TEXT(B5, "dd/mm/yyyy"))</f>
        <v>01/05/2024 - 30/04/2025</v>
      </c>
      <c r="B27" s="54">
        <f>B24</f>
        <v>172</v>
      </c>
      <c r="C27" s="43"/>
    </row>
    <row r="28" spans="1:11" hidden="1" x14ac:dyDescent="0.35">
      <c r="A28" s="10"/>
      <c r="B28" s="14"/>
    </row>
    <row r="29" spans="1:11" hidden="1" x14ac:dyDescent="0.35">
      <c r="A29" s="4" t="s">
        <v>7</v>
      </c>
      <c r="B29" s="13"/>
    </row>
    <row r="30" spans="1:11" hidden="1" x14ac:dyDescent="0.35">
      <c r="A30" s="1"/>
      <c r="B30" s="13"/>
    </row>
    <row r="31" spans="1:11" ht="15" hidden="1" thickBot="1" x14ac:dyDescent="0.4">
      <c r="A31" s="1" t="s">
        <v>2</v>
      </c>
      <c r="B31" s="6">
        <v>37</v>
      </c>
    </row>
    <row r="32" spans="1:11" ht="15" hidden="1" thickBot="1" x14ac:dyDescent="0.4">
      <c r="A32" s="1" t="s">
        <v>3</v>
      </c>
      <c r="B32" s="6" t="s">
        <v>8</v>
      </c>
      <c r="C32" t="str">
        <f>IF(B32=Lists!$A$7,Lists!$B$7,IF(Calculator!B32=Lists!$A$8,Lists!$B$8,""))</f>
        <v>Grade_6</v>
      </c>
    </row>
    <row r="33" spans="1:2" ht="15" hidden="1" thickBot="1" x14ac:dyDescent="0.4">
      <c r="A33" s="1" t="s">
        <v>9</v>
      </c>
      <c r="B33" s="6">
        <v>30</v>
      </c>
    </row>
    <row r="34" spans="1:2" hidden="1" x14ac:dyDescent="0.35">
      <c r="B34" s="12"/>
    </row>
    <row r="35" spans="1:2" ht="15" hidden="1" thickBot="1" x14ac:dyDescent="0.4">
      <c r="A35" s="1" t="s">
        <v>5</v>
      </c>
      <c r="B35" s="18">
        <v>37</v>
      </c>
    </row>
    <row r="36" spans="1:2" ht="15" hidden="1" thickBot="1" x14ac:dyDescent="0.4">
      <c r="A36" s="1" t="s">
        <v>10</v>
      </c>
      <c r="B36" s="21">
        <f>IF(AND(ISNUMBER(B31),ISNUMBER(B35)),B31/B35,"")</f>
        <v>1</v>
      </c>
    </row>
    <row r="37" spans="1:2" ht="15" hidden="1" thickBot="1" x14ac:dyDescent="0.4">
      <c r="A37" s="1" t="s">
        <v>6</v>
      </c>
      <c r="B37" s="22">
        <f>B33*(B35/5)</f>
        <v>222</v>
      </c>
    </row>
    <row r="38" spans="1:2" ht="15" hidden="1" thickBot="1" x14ac:dyDescent="0.4">
      <c r="A38" s="1" t="s">
        <v>11</v>
      </c>
      <c r="B38" s="21">
        <f>IF(AND(ISNUMBER(B36),ISNUMBER(B37)),B36*B37,"")</f>
        <v>222</v>
      </c>
    </row>
    <row r="39" spans="1:2" hidden="1" x14ac:dyDescent="0.35">
      <c r="A39" s="1"/>
      <c r="B39" s="15"/>
    </row>
    <row r="40" spans="1:2" ht="15" hidden="1" thickBot="1" x14ac:dyDescent="0.4">
      <c r="A40" s="1" t="s">
        <v>12</v>
      </c>
      <c r="B40" s="6">
        <v>1</v>
      </c>
    </row>
    <row r="41" spans="1:2" hidden="1" x14ac:dyDescent="0.35">
      <c r="A41" s="1"/>
      <c r="B41" s="16"/>
    </row>
    <row r="42" spans="1:2" ht="15" hidden="1" thickBot="1" x14ac:dyDescent="0.4">
      <c r="A42" s="1" t="s">
        <v>13</v>
      </c>
      <c r="B42" s="6">
        <v>31</v>
      </c>
    </row>
    <row r="43" spans="1:2" ht="15" hidden="1" thickBot="1" x14ac:dyDescent="0.4">
      <c r="A43" s="1" t="s">
        <v>14</v>
      </c>
      <c r="B43" s="6">
        <v>31</v>
      </c>
    </row>
    <row r="44" spans="1:2" ht="15" hidden="1" thickBot="1" x14ac:dyDescent="0.4">
      <c r="A44" s="1" t="s">
        <v>15</v>
      </c>
      <c r="B44" s="23">
        <f>IF(AND(ISNUMBER(B42),ISNUMBER(B43)),(B43-B42+1)/B43,"0")</f>
        <v>3.2258064516129031E-2</v>
      </c>
    </row>
    <row r="45" spans="1:2" hidden="1" x14ac:dyDescent="0.35">
      <c r="A45" s="4" t="s">
        <v>16</v>
      </c>
      <c r="B45" s="17"/>
    </row>
    <row r="46" spans="1:2" ht="15" hidden="1" thickBot="1" x14ac:dyDescent="0.4">
      <c r="A46" s="1" t="s">
        <v>17</v>
      </c>
      <c r="B46" s="6"/>
    </row>
    <row r="47" spans="1:2" ht="15" hidden="1" thickBot="1" x14ac:dyDescent="0.4">
      <c r="A47" s="1" t="s">
        <v>18</v>
      </c>
      <c r="B47" s="6"/>
    </row>
    <row r="48" spans="1:2" ht="15" hidden="1" thickBot="1" x14ac:dyDescent="0.4">
      <c r="A48" s="1" t="s">
        <v>19</v>
      </c>
      <c r="B48" s="24" t="str">
        <f>IF(AND(ISNUMBER(B46),ISNUMBER(B47)),B46/B47,"0")</f>
        <v>0</v>
      </c>
    </row>
    <row r="49" spans="1:8" hidden="1" x14ac:dyDescent="0.35">
      <c r="A49" s="1"/>
      <c r="B49" s="17"/>
    </row>
    <row r="50" spans="1:8" ht="15" hidden="1" thickBot="1" x14ac:dyDescent="0.4">
      <c r="A50" s="1" t="s">
        <v>20</v>
      </c>
      <c r="B50" s="25">
        <f>B48+B44+B40</f>
        <v>1.032258064516129</v>
      </c>
    </row>
    <row r="51" spans="1:8" hidden="1" x14ac:dyDescent="0.35">
      <c r="A51" s="1"/>
      <c r="B51" s="17"/>
    </row>
    <row r="52" spans="1:8" ht="15" hidden="1" thickBot="1" x14ac:dyDescent="0.4">
      <c r="A52" s="4" t="s">
        <v>21</v>
      </c>
      <c r="B52" s="26">
        <f>IF(AND(ISNUMBER(B50)),B38/12*B50,"")</f>
        <v>19.096774193548388</v>
      </c>
    </row>
    <row r="53" spans="1:8" hidden="1" x14ac:dyDescent="0.35">
      <c r="A53" s="4"/>
    </row>
    <row r="54" spans="1:8" hidden="1" x14ac:dyDescent="0.35">
      <c r="A54" s="4"/>
    </row>
    <row r="55" spans="1:8" ht="15" thickBot="1" x14ac:dyDescent="0.4">
      <c r="H55" s="45">
        <f>IF($J$6&gt;0,$H$7-1,$H$7)</f>
        <v>12</v>
      </c>
    </row>
    <row r="56" spans="1:8" ht="15" thickBot="1" x14ac:dyDescent="0.4">
      <c r="A56" s="36" t="s">
        <v>34</v>
      </c>
      <c r="B56" s="59" t="s">
        <v>23</v>
      </c>
    </row>
    <row r="57" spans="1:8" x14ac:dyDescent="0.35">
      <c r="A57" s="62"/>
      <c r="B57" s="55"/>
    </row>
    <row r="58" spans="1:8" x14ac:dyDescent="0.35">
      <c r="A58" s="50"/>
      <c r="B58" s="56"/>
    </row>
    <row r="59" spans="1:8" x14ac:dyDescent="0.35">
      <c r="A59" s="50"/>
      <c r="B59" s="56"/>
    </row>
    <row r="60" spans="1:8" x14ac:dyDescent="0.35">
      <c r="A60" s="50"/>
      <c r="B60" s="56"/>
    </row>
    <row r="61" spans="1:8" ht="15" thickBot="1" x14ac:dyDescent="0.4">
      <c r="A61" s="51"/>
      <c r="B61" s="57"/>
    </row>
    <row r="62" spans="1:8" ht="15" thickBot="1" x14ac:dyDescent="0.4">
      <c r="A62" s="52" t="s">
        <v>33</v>
      </c>
      <c r="B62" s="58">
        <f>SUM(B57:B61)</f>
        <v>0</v>
      </c>
    </row>
    <row r="64" spans="1:8" x14ac:dyDescent="0.35">
      <c r="A64" s="66" t="s">
        <v>22</v>
      </c>
      <c r="B64" s="66"/>
    </row>
  </sheetData>
  <sheetProtection algorithmName="SHA-512" hashValue="GDY43wMvkmpD9sN8WQbHG2uv8CfBh5su3bjD7HFhnvYd94B96dWqEa/preylOatHvrvJlZfrXCmA9wZgTtYIag==" saltValue="LCNvevxgmSFhlYHmKQwLSQ==" spinCount="100000" sheet="1" selectLockedCells="1"/>
  <mergeCells count="2">
    <mergeCell ref="A2:B2"/>
    <mergeCell ref="A64:B64"/>
  </mergeCells>
  <dataValidations count="2">
    <dataValidation type="list" errorStyle="warning" allowBlank="1" showInputMessage="1" showErrorMessage="1" errorTitle="Invalid amount" sqref="B33" xr:uid="{556F7CB6-1280-45C1-B6A4-8D018C54B432}">
      <formula1>INDIRECT($C$32)</formula1>
    </dataValidation>
    <dataValidation type="list" allowBlank="1" showInputMessage="1" showErrorMessage="1" sqref="B11" xr:uid="{526308F1-3D3D-4006-A4A2-23DD82050350}">
      <formula1>INDIRECT(F18)</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2A816746-6AD6-4DF4-89E6-DEF2D5636A36}">
          <x14:formula1>
            <xm:f>Lists!$A$7:$A$8</xm:f>
          </x14:formula1>
          <xm:sqref>B32 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E7B7A-C393-4B37-B2E1-A6C42CADBF11}">
  <dimension ref="A1:K58"/>
  <sheetViews>
    <sheetView topLeftCell="A29" workbookViewId="0">
      <selection activeCell="B41" sqref="B41:I45"/>
    </sheetView>
  </sheetViews>
  <sheetFormatPr defaultRowHeight="14.5" x14ac:dyDescent="0.35"/>
  <sheetData>
    <row r="1" spans="1:11" x14ac:dyDescent="0.35">
      <c r="A1" s="27"/>
      <c r="B1" s="27"/>
      <c r="C1" s="27"/>
      <c r="D1" s="27"/>
      <c r="E1" s="27"/>
      <c r="F1" s="27"/>
      <c r="G1" s="27"/>
      <c r="H1" s="27"/>
      <c r="I1" s="27"/>
      <c r="J1" s="27"/>
    </row>
    <row r="2" spans="1:11" ht="21" x14ac:dyDescent="0.5">
      <c r="A2" s="27"/>
      <c r="B2" s="28" t="s">
        <v>24</v>
      </c>
      <c r="C2" s="28"/>
      <c r="D2" s="28"/>
      <c r="E2" s="27"/>
      <c r="F2" s="27"/>
      <c r="G2" s="27"/>
      <c r="H2" s="27"/>
      <c r="I2" s="27"/>
      <c r="J2" s="27"/>
    </row>
    <row r="3" spans="1:11" ht="15" thickBot="1" x14ac:dyDescent="0.4">
      <c r="A3" s="27"/>
      <c r="B3" s="27"/>
      <c r="C3" s="27"/>
      <c r="D3" s="27"/>
      <c r="E3" s="27"/>
      <c r="F3" s="27"/>
      <c r="G3" s="27"/>
      <c r="H3" s="27"/>
      <c r="I3" s="27"/>
      <c r="J3" s="27"/>
    </row>
    <row r="4" spans="1:11" x14ac:dyDescent="0.35">
      <c r="A4" s="27"/>
      <c r="B4" s="68" t="s">
        <v>70</v>
      </c>
      <c r="C4" s="69"/>
      <c r="D4" s="69"/>
      <c r="E4" s="69"/>
      <c r="F4" s="69"/>
      <c r="G4" s="69"/>
      <c r="H4" s="69"/>
      <c r="I4" s="70"/>
      <c r="J4" s="27"/>
    </row>
    <row r="5" spans="1:11" x14ac:dyDescent="0.35">
      <c r="A5" s="27"/>
      <c r="B5" s="71"/>
      <c r="C5" s="72"/>
      <c r="D5" s="72"/>
      <c r="E5" s="72"/>
      <c r="F5" s="72"/>
      <c r="G5" s="72"/>
      <c r="H5" s="72"/>
      <c r="I5" s="73"/>
      <c r="J5" s="27"/>
    </row>
    <row r="6" spans="1:11" x14ac:dyDescent="0.35">
      <c r="A6" s="27"/>
      <c r="B6" s="71"/>
      <c r="C6" s="72"/>
      <c r="D6" s="72"/>
      <c r="E6" s="72"/>
      <c r="F6" s="72"/>
      <c r="G6" s="72"/>
      <c r="H6" s="72"/>
      <c r="I6" s="73"/>
      <c r="J6" s="27"/>
    </row>
    <row r="7" spans="1:11" x14ac:dyDescent="0.35">
      <c r="A7" s="27"/>
      <c r="B7" s="71"/>
      <c r="C7" s="72"/>
      <c r="D7" s="72"/>
      <c r="E7" s="72"/>
      <c r="F7" s="72"/>
      <c r="G7" s="72"/>
      <c r="H7" s="72"/>
      <c r="I7" s="73"/>
      <c r="J7" s="27"/>
    </row>
    <row r="8" spans="1:11" ht="15" thickBot="1" x14ac:dyDescent="0.4">
      <c r="A8" s="27"/>
      <c r="B8" s="74"/>
      <c r="C8" s="75"/>
      <c r="D8" s="75"/>
      <c r="E8" s="75"/>
      <c r="F8" s="75"/>
      <c r="G8" s="75"/>
      <c r="H8" s="75"/>
      <c r="I8" s="76"/>
      <c r="J8" s="27"/>
    </row>
    <row r="9" spans="1:11" x14ac:dyDescent="0.35">
      <c r="A9" s="27"/>
      <c r="B9" s="29"/>
      <c r="C9" s="29"/>
      <c r="D9" s="29"/>
      <c r="E9" s="29"/>
      <c r="F9" s="29"/>
      <c r="G9" s="29"/>
      <c r="H9" s="29"/>
      <c r="I9" s="29"/>
      <c r="J9" s="27"/>
    </row>
    <row r="10" spans="1:11" x14ac:dyDescent="0.35">
      <c r="A10" s="27"/>
      <c r="B10" s="86" t="s">
        <v>25</v>
      </c>
      <c r="C10" s="86"/>
      <c r="D10" s="86"/>
      <c r="E10" s="86"/>
      <c r="F10" s="86"/>
      <c r="G10" s="86"/>
      <c r="H10" s="86"/>
      <c r="I10" s="86"/>
      <c r="J10" s="27"/>
    </row>
    <row r="11" spans="1:11" ht="15" customHeight="1" thickBot="1" x14ac:dyDescent="0.4">
      <c r="A11" s="27"/>
      <c r="J11" s="27"/>
    </row>
    <row r="12" spans="1:11" ht="15" customHeight="1" x14ac:dyDescent="0.35">
      <c r="A12" s="27"/>
      <c r="B12" s="87" t="s">
        <v>71</v>
      </c>
      <c r="C12" s="88"/>
      <c r="D12" s="88"/>
      <c r="E12" s="88"/>
      <c r="F12" s="88"/>
      <c r="G12" s="88"/>
      <c r="H12" s="88"/>
      <c r="I12" s="89"/>
      <c r="J12" s="27"/>
    </row>
    <row r="13" spans="1:11" x14ac:dyDescent="0.35">
      <c r="A13" s="27"/>
      <c r="B13" s="90"/>
      <c r="C13" s="91"/>
      <c r="D13" s="91"/>
      <c r="E13" s="91"/>
      <c r="F13" s="91"/>
      <c r="G13" s="91"/>
      <c r="H13" s="91"/>
      <c r="I13" s="92"/>
      <c r="J13" s="27"/>
      <c r="K13" t="s">
        <v>35</v>
      </c>
    </row>
    <row r="14" spans="1:11" x14ac:dyDescent="0.35">
      <c r="A14" s="27"/>
      <c r="B14" s="90"/>
      <c r="C14" s="91"/>
      <c r="D14" s="91"/>
      <c r="E14" s="91"/>
      <c r="F14" s="91"/>
      <c r="G14" s="91"/>
      <c r="H14" s="91"/>
      <c r="I14" s="92"/>
      <c r="J14" s="27"/>
    </row>
    <row r="15" spans="1:11" x14ac:dyDescent="0.35">
      <c r="A15" s="27"/>
      <c r="B15" s="90"/>
      <c r="C15" s="91"/>
      <c r="D15" s="91"/>
      <c r="E15" s="91"/>
      <c r="F15" s="91"/>
      <c r="G15" s="91"/>
      <c r="H15" s="91"/>
      <c r="I15" s="92"/>
      <c r="J15" s="27"/>
    </row>
    <row r="16" spans="1:11" x14ac:dyDescent="0.35">
      <c r="A16" s="27"/>
      <c r="B16" s="90"/>
      <c r="C16" s="91"/>
      <c r="D16" s="91"/>
      <c r="E16" s="91"/>
      <c r="F16" s="91"/>
      <c r="G16" s="91"/>
      <c r="H16" s="91"/>
      <c r="I16" s="92"/>
      <c r="J16" s="27"/>
    </row>
    <row r="17" spans="1:10" x14ac:dyDescent="0.35">
      <c r="A17" s="27"/>
      <c r="B17" s="90"/>
      <c r="C17" s="91"/>
      <c r="D17" s="91"/>
      <c r="E17" s="91"/>
      <c r="F17" s="91"/>
      <c r="G17" s="91"/>
      <c r="H17" s="91"/>
      <c r="I17" s="92"/>
      <c r="J17" s="27"/>
    </row>
    <row r="18" spans="1:10" ht="15" thickBot="1" x14ac:dyDescent="0.4">
      <c r="A18" s="27"/>
      <c r="B18" s="93"/>
      <c r="C18" s="94"/>
      <c r="D18" s="94"/>
      <c r="E18" s="94"/>
      <c r="F18" s="94"/>
      <c r="G18" s="94"/>
      <c r="H18" s="94"/>
      <c r="I18" s="95"/>
      <c r="J18" s="27"/>
    </row>
    <row r="19" spans="1:10" x14ac:dyDescent="0.35">
      <c r="A19" s="27"/>
      <c r="B19" s="31"/>
      <c r="C19" s="31"/>
      <c r="D19" s="31"/>
      <c r="E19" s="31"/>
      <c r="F19" s="31"/>
      <c r="G19" s="31"/>
      <c r="H19" s="31"/>
      <c r="I19" s="31"/>
      <c r="J19" s="27"/>
    </row>
    <row r="20" spans="1:10" x14ac:dyDescent="0.35">
      <c r="A20" s="27"/>
      <c r="B20" s="32" t="s">
        <v>26</v>
      </c>
      <c r="C20" s="29"/>
      <c r="D20" s="29"/>
      <c r="E20" s="29"/>
      <c r="F20" s="29"/>
      <c r="G20" s="29"/>
      <c r="H20" s="29"/>
      <c r="I20" s="29"/>
      <c r="J20" s="27"/>
    </row>
    <row r="21" spans="1:10" ht="15" thickBot="1" x14ac:dyDescent="0.4">
      <c r="A21" s="27"/>
      <c r="B21" s="29"/>
      <c r="C21" s="29"/>
      <c r="D21" s="29"/>
      <c r="E21" s="29"/>
      <c r="F21" s="29"/>
      <c r="G21" s="29"/>
      <c r="H21" s="29"/>
      <c r="I21" s="29"/>
      <c r="J21" s="27"/>
    </row>
    <row r="22" spans="1:10" ht="15" customHeight="1" x14ac:dyDescent="0.35">
      <c r="A22" s="27"/>
      <c r="B22" s="87" t="s">
        <v>72</v>
      </c>
      <c r="C22" s="88"/>
      <c r="D22" s="88"/>
      <c r="E22" s="88"/>
      <c r="F22" s="88"/>
      <c r="G22" s="88"/>
      <c r="H22" s="88"/>
      <c r="I22" s="89"/>
      <c r="J22" s="27"/>
    </row>
    <row r="23" spans="1:10" x14ac:dyDescent="0.35">
      <c r="A23" s="27"/>
      <c r="B23" s="90"/>
      <c r="C23" s="91"/>
      <c r="D23" s="91"/>
      <c r="E23" s="91"/>
      <c r="F23" s="91"/>
      <c r="G23" s="91"/>
      <c r="H23" s="91"/>
      <c r="I23" s="92"/>
      <c r="J23" s="27"/>
    </row>
    <row r="24" spans="1:10" x14ac:dyDescent="0.35">
      <c r="A24" s="27"/>
      <c r="B24" s="90"/>
      <c r="C24" s="91"/>
      <c r="D24" s="91"/>
      <c r="E24" s="91"/>
      <c r="F24" s="91"/>
      <c r="G24" s="91"/>
      <c r="H24" s="91"/>
      <c r="I24" s="92"/>
      <c r="J24" s="27"/>
    </row>
    <row r="25" spans="1:10" ht="47.25" customHeight="1" x14ac:dyDescent="0.35">
      <c r="A25" s="27"/>
      <c r="B25" s="90"/>
      <c r="C25" s="91"/>
      <c r="D25" s="91"/>
      <c r="E25" s="91"/>
      <c r="F25" s="91"/>
      <c r="G25" s="91"/>
      <c r="H25" s="91"/>
      <c r="I25" s="92"/>
      <c r="J25" s="27"/>
    </row>
    <row r="26" spans="1:10" ht="17.25" customHeight="1" x14ac:dyDescent="0.35">
      <c r="A26" s="27"/>
      <c r="B26" s="90"/>
      <c r="C26" s="91"/>
      <c r="D26" s="91"/>
      <c r="E26" s="91"/>
      <c r="F26" s="91"/>
      <c r="G26" s="91"/>
      <c r="H26" s="91"/>
      <c r="I26" s="92"/>
      <c r="J26" s="27"/>
    </row>
    <row r="27" spans="1:10" ht="41.25" customHeight="1" x14ac:dyDescent="0.35">
      <c r="A27" s="27"/>
      <c r="B27" s="90"/>
      <c r="C27" s="91"/>
      <c r="D27" s="91"/>
      <c r="E27" s="91"/>
      <c r="F27" s="91"/>
      <c r="G27" s="91"/>
      <c r="H27" s="91"/>
      <c r="I27" s="92"/>
      <c r="J27" s="27"/>
    </row>
    <row r="28" spans="1:10" ht="18" customHeight="1" x14ac:dyDescent="0.35">
      <c r="A28" s="27"/>
      <c r="B28" s="90"/>
      <c r="C28" s="91"/>
      <c r="D28" s="91"/>
      <c r="E28" s="91"/>
      <c r="F28" s="91"/>
      <c r="G28" s="91"/>
      <c r="H28" s="91"/>
      <c r="I28" s="92"/>
      <c r="J28" s="27"/>
    </row>
    <row r="29" spans="1:10" ht="22.5" customHeight="1" thickBot="1" x14ac:dyDescent="0.4">
      <c r="A29" s="27"/>
      <c r="B29" s="93"/>
      <c r="C29" s="94"/>
      <c r="D29" s="94"/>
      <c r="E29" s="94"/>
      <c r="F29" s="94"/>
      <c r="G29" s="94"/>
      <c r="H29" s="94"/>
      <c r="I29" s="95"/>
      <c r="J29" s="27"/>
    </row>
    <row r="30" spans="1:10" x14ac:dyDescent="0.35">
      <c r="A30" s="27"/>
      <c r="B30" s="29"/>
      <c r="C30" s="29"/>
      <c r="D30" s="29"/>
      <c r="E30" s="29"/>
      <c r="F30" s="29"/>
      <c r="G30" s="29"/>
      <c r="H30" s="29"/>
      <c r="I30" s="29"/>
      <c r="J30" s="27"/>
    </row>
    <row r="31" spans="1:10" x14ac:dyDescent="0.35">
      <c r="A31" s="27"/>
      <c r="B31" s="67" t="s">
        <v>27</v>
      </c>
      <c r="C31" s="67"/>
      <c r="D31" s="67"/>
      <c r="E31" s="67"/>
      <c r="F31" s="67"/>
      <c r="G31" s="67"/>
      <c r="H31" s="27"/>
      <c r="I31" s="27"/>
      <c r="J31" s="27"/>
    </row>
    <row r="32" spans="1:10" ht="15" thickBot="1" x14ac:dyDescent="0.4">
      <c r="A32" s="27"/>
      <c r="B32" s="27"/>
      <c r="C32" s="27"/>
      <c r="D32" s="27"/>
      <c r="E32" s="27"/>
      <c r="F32" s="27"/>
      <c r="G32" s="27"/>
      <c r="H32" s="27"/>
      <c r="I32" s="27"/>
      <c r="J32" s="27"/>
    </row>
    <row r="33" spans="1:10" x14ac:dyDescent="0.35">
      <c r="A33" s="27"/>
      <c r="B33" s="68" t="s">
        <v>73</v>
      </c>
      <c r="C33" s="69"/>
      <c r="D33" s="69"/>
      <c r="E33" s="69"/>
      <c r="F33" s="69"/>
      <c r="G33" s="69"/>
      <c r="H33" s="69"/>
      <c r="I33" s="70"/>
      <c r="J33" s="27"/>
    </row>
    <row r="34" spans="1:10" x14ac:dyDescent="0.35">
      <c r="A34" s="27"/>
      <c r="B34" s="71"/>
      <c r="C34" s="72"/>
      <c r="D34" s="72"/>
      <c r="E34" s="72"/>
      <c r="F34" s="72"/>
      <c r="G34" s="72"/>
      <c r="H34" s="72"/>
      <c r="I34" s="73"/>
      <c r="J34" s="27"/>
    </row>
    <row r="35" spans="1:10" x14ac:dyDescent="0.35">
      <c r="A35" s="27"/>
      <c r="B35" s="71"/>
      <c r="C35" s="72"/>
      <c r="D35" s="72"/>
      <c r="E35" s="72"/>
      <c r="F35" s="72"/>
      <c r="G35" s="72"/>
      <c r="H35" s="72"/>
      <c r="I35" s="73"/>
      <c r="J35" s="27"/>
    </row>
    <row r="36" spans="1:10" x14ac:dyDescent="0.35">
      <c r="A36" s="27"/>
      <c r="B36" s="71"/>
      <c r="C36" s="72"/>
      <c r="D36" s="72"/>
      <c r="E36" s="72"/>
      <c r="F36" s="72"/>
      <c r="G36" s="72"/>
      <c r="H36" s="72"/>
      <c r="I36" s="73"/>
      <c r="J36" s="27"/>
    </row>
    <row r="37" spans="1:10" ht="15" thickBot="1" x14ac:dyDescent="0.4">
      <c r="A37" s="27"/>
      <c r="B37" s="74"/>
      <c r="C37" s="75"/>
      <c r="D37" s="75"/>
      <c r="E37" s="75"/>
      <c r="F37" s="75"/>
      <c r="G37" s="75"/>
      <c r="H37" s="75"/>
      <c r="I37" s="76"/>
      <c r="J37" s="27"/>
    </row>
    <row r="38" spans="1:10" x14ac:dyDescent="0.35">
      <c r="A38" s="27"/>
      <c r="B38" s="29"/>
      <c r="C38" s="29"/>
      <c r="D38" s="29"/>
      <c r="E38" s="29"/>
      <c r="F38" s="29"/>
      <c r="G38" s="29"/>
      <c r="H38" s="29"/>
      <c r="I38" s="29"/>
      <c r="J38" s="27"/>
    </row>
    <row r="39" spans="1:10" x14ac:dyDescent="0.35">
      <c r="A39" s="27"/>
      <c r="B39" s="67" t="s">
        <v>80</v>
      </c>
      <c r="C39" s="67"/>
      <c r="D39" s="67"/>
      <c r="E39" s="67"/>
      <c r="F39" s="67"/>
      <c r="G39" s="67"/>
      <c r="H39" s="27"/>
      <c r="I39" s="27"/>
      <c r="J39" s="27"/>
    </row>
    <row r="40" spans="1:10" ht="15" thickBot="1" x14ac:dyDescent="0.4">
      <c r="A40" s="27"/>
      <c r="B40" s="27"/>
      <c r="C40" s="27"/>
      <c r="D40" s="27"/>
      <c r="E40" s="27"/>
      <c r="F40" s="27"/>
      <c r="G40" s="27"/>
      <c r="H40" s="27"/>
      <c r="I40" s="27"/>
      <c r="J40" s="27"/>
    </row>
    <row r="41" spans="1:10" x14ac:dyDescent="0.35">
      <c r="A41" s="27"/>
      <c r="B41" s="68" t="s">
        <v>81</v>
      </c>
      <c r="C41" s="69"/>
      <c r="D41" s="69"/>
      <c r="E41" s="69"/>
      <c r="F41" s="69"/>
      <c r="G41" s="69"/>
      <c r="H41" s="69"/>
      <c r="I41" s="70"/>
      <c r="J41" s="27"/>
    </row>
    <row r="42" spans="1:10" x14ac:dyDescent="0.35">
      <c r="A42" s="27"/>
      <c r="B42" s="71"/>
      <c r="C42" s="72"/>
      <c r="D42" s="72"/>
      <c r="E42" s="72"/>
      <c r="F42" s="72"/>
      <c r="G42" s="72"/>
      <c r="H42" s="72"/>
      <c r="I42" s="73"/>
      <c r="J42" s="27"/>
    </row>
    <row r="43" spans="1:10" x14ac:dyDescent="0.35">
      <c r="A43" s="27"/>
      <c r="B43" s="71"/>
      <c r="C43" s="72"/>
      <c r="D43" s="72"/>
      <c r="E43" s="72"/>
      <c r="F43" s="72"/>
      <c r="G43" s="72"/>
      <c r="H43" s="72"/>
      <c r="I43" s="73"/>
      <c r="J43" s="27"/>
    </row>
    <row r="44" spans="1:10" x14ac:dyDescent="0.35">
      <c r="A44" s="27"/>
      <c r="B44" s="71"/>
      <c r="C44" s="72"/>
      <c r="D44" s="72"/>
      <c r="E44" s="72"/>
      <c r="F44" s="72"/>
      <c r="G44" s="72"/>
      <c r="H44" s="72"/>
      <c r="I44" s="73"/>
      <c r="J44" s="27"/>
    </row>
    <row r="45" spans="1:10" ht="30" customHeight="1" thickBot="1" x14ac:dyDescent="0.4">
      <c r="A45" s="27"/>
      <c r="B45" s="74"/>
      <c r="C45" s="75"/>
      <c r="D45" s="75"/>
      <c r="E45" s="75"/>
      <c r="F45" s="75"/>
      <c r="G45" s="75"/>
      <c r="H45" s="75"/>
      <c r="I45" s="76"/>
      <c r="J45" s="27"/>
    </row>
    <row r="46" spans="1:10" x14ac:dyDescent="0.35">
      <c r="A46" s="27"/>
      <c r="B46" s="29"/>
      <c r="C46" s="29"/>
      <c r="D46" s="29"/>
      <c r="E46" s="29"/>
      <c r="F46" s="29"/>
      <c r="G46" s="29"/>
      <c r="H46" s="29"/>
      <c r="I46" s="29"/>
      <c r="J46" s="27"/>
    </row>
    <row r="47" spans="1:10" x14ac:dyDescent="0.35">
      <c r="A47" s="27"/>
      <c r="B47" s="30" t="s">
        <v>28</v>
      </c>
      <c r="C47" s="29"/>
      <c r="D47" s="29"/>
      <c r="E47" s="29"/>
      <c r="F47" s="29"/>
      <c r="G47" s="29"/>
      <c r="H47" s="29"/>
      <c r="I47" s="29"/>
      <c r="J47" s="27"/>
    </row>
    <row r="48" spans="1:10" ht="15" thickBot="1" x14ac:dyDescent="0.4">
      <c r="A48" s="27"/>
      <c r="B48" s="27"/>
      <c r="C48" s="27"/>
      <c r="D48" s="27"/>
      <c r="E48" s="27"/>
      <c r="F48" s="27"/>
      <c r="G48" s="27"/>
      <c r="H48" s="27"/>
      <c r="I48" s="27"/>
      <c r="J48" s="27"/>
    </row>
    <row r="49" spans="2:9" x14ac:dyDescent="0.35">
      <c r="B49" s="77" t="s">
        <v>74</v>
      </c>
      <c r="C49" s="78"/>
      <c r="D49" s="78"/>
      <c r="E49" s="78"/>
      <c r="F49" s="78"/>
      <c r="G49" s="78"/>
      <c r="H49" s="78"/>
      <c r="I49" s="79"/>
    </row>
    <row r="50" spans="2:9" ht="38.25" customHeight="1" thickBot="1" x14ac:dyDescent="0.4">
      <c r="B50" s="80"/>
      <c r="C50" s="81"/>
      <c r="D50" s="81"/>
      <c r="E50" s="81"/>
      <c r="F50" s="81"/>
      <c r="G50" s="81"/>
      <c r="H50" s="81"/>
      <c r="I50" s="82"/>
    </row>
    <row r="52" spans="2:9" x14ac:dyDescent="0.35">
      <c r="B52" s="33" t="s">
        <v>29</v>
      </c>
    </row>
    <row r="54" spans="2:9" x14ac:dyDescent="0.35">
      <c r="B54" s="77" t="s">
        <v>75</v>
      </c>
      <c r="C54" s="78"/>
      <c r="D54" s="78"/>
      <c r="E54" s="78"/>
      <c r="F54" s="78"/>
      <c r="G54" s="78"/>
      <c r="H54" s="78"/>
      <c r="I54" s="79"/>
    </row>
    <row r="55" spans="2:9" x14ac:dyDescent="0.35">
      <c r="B55" s="83"/>
      <c r="C55" s="84"/>
      <c r="D55" s="84"/>
      <c r="E55" s="84"/>
      <c r="F55" s="84"/>
      <c r="G55" s="84"/>
      <c r="H55" s="84"/>
      <c r="I55" s="85"/>
    </row>
    <row r="56" spans="2:9" x14ac:dyDescent="0.35">
      <c r="B56" s="83"/>
      <c r="C56" s="84"/>
      <c r="D56" s="84"/>
      <c r="E56" s="84"/>
      <c r="F56" s="84"/>
      <c r="G56" s="84"/>
      <c r="H56" s="84"/>
      <c r="I56" s="85"/>
    </row>
    <row r="57" spans="2:9" ht="15" thickBot="1" x14ac:dyDescent="0.4">
      <c r="B57" s="80"/>
      <c r="C57" s="81"/>
      <c r="D57" s="81"/>
      <c r="E57" s="81"/>
      <c r="F57" s="81"/>
      <c r="G57" s="81"/>
      <c r="H57" s="81"/>
      <c r="I57" s="82"/>
    </row>
    <row r="58" spans="2:9" x14ac:dyDescent="0.35">
      <c r="B58" s="34" t="s">
        <v>30</v>
      </c>
    </row>
  </sheetData>
  <mergeCells count="10">
    <mergeCell ref="B39:G39"/>
    <mergeCell ref="B41:I45"/>
    <mergeCell ref="B49:I50"/>
    <mergeCell ref="B54:I57"/>
    <mergeCell ref="B4:I8"/>
    <mergeCell ref="B10:I10"/>
    <mergeCell ref="B12:I18"/>
    <mergeCell ref="B22:I29"/>
    <mergeCell ref="B31:G31"/>
    <mergeCell ref="B33:I37"/>
  </mergeCells>
  <hyperlinks>
    <hyperlink ref="B58" r:id="rId1" xr:uid="{A521E3DF-6D3B-46F8-A75E-D4B8C100E6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2B778-5A51-44FB-8EEB-DF5CCDD1DDFF}">
  <dimension ref="A1:D29"/>
  <sheetViews>
    <sheetView workbookViewId="0">
      <selection activeCell="E15" sqref="E15"/>
    </sheetView>
  </sheetViews>
  <sheetFormatPr defaultRowHeight="14.5" x14ac:dyDescent="0.35"/>
  <cols>
    <col min="1" max="1" width="9.1796875" bestFit="1" customWidth="1"/>
    <col min="2" max="2" width="11.81640625" bestFit="1" customWidth="1"/>
    <col min="3" max="3" width="11.453125" customWidth="1"/>
    <col min="4" max="4" width="15.81640625" bestFit="1" customWidth="1"/>
  </cols>
  <sheetData>
    <row r="1" spans="1:4" x14ac:dyDescent="0.35">
      <c r="C1" t="s">
        <v>31</v>
      </c>
      <c r="D1" t="s">
        <v>32</v>
      </c>
    </row>
    <row r="2" spans="1:4" x14ac:dyDescent="0.35">
      <c r="C2">
        <v>22</v>
      </c>
      <c r="D2">
        <v>30</v>
      </c>
    </row>
    <row r="3" spans="1:4" x14ac:dyDescent="0.35">
      <c r="C3">
        <v>26</v>
      </c>
    </row>
    <row r="4" spans="1:4" x14ac:dyDescent="0.35">
      <c r="C4">
        <v>27</v>
      </c>
    </row>
    <row r="7" spans="1:4" x14ac:dyDescent="0.35">
      <c r="A7" t="s">
        <v>4</v>
      </c>
      <c r="B7" t="s">
        <v>31</v>
      </c>
    </row>
    <row r="8" spans="1:4" x14ac:dyDescent="0.35">
      <c r="A8" t="s">
        <v>8</v>
      </c>
      <c r="B8" t="s">
        <v>32</v>
      </c>
    </row>
    <row r="17" spans="1:3" x14ac:dyDescent="0.35">
      <c r="A17" t="s">
        <v>36</v>
      </c>
      <c r="B17" t="s">
        <v>40</v>
      </c>
      <c r="C17" t="s">
        <v>37</v>
      </c>
    </row>
    <row r="18" spans="1:3" x14ac:dyDescent="0.35">
      <c r="A18">
        <v>1</v>
      </c>
      <c r="B18" s="41">
        <v>45688</v>
      </c>
      <c r="C18">
        <v>31</v>
      </c>
    </row>
    <row r="19" spans="1:3" x14ac:dyDescent="0.35">
      <c r="A19">
        <v>2</v>
      </c>
      <c r="B19" s="41">
        <v>45716</v>
      </c>
      <c r="C19">
        <v>28</v>
      </c>
    </row>
    <row r="20" spans="1:3" x14ac:dyDescent="0.35">
      <c r="A20">
        <v>3</v>
      </c>
      <c r="B20" s="41">
        <v>45747</v>
      </c>
      <c r="C20">
        <v>31</v>
      </c>
    </row>
    <row r="21" spans="1:3" x14ac:dyDescent="0.35">
      <c r="A21">
        <v>4</v>
      </c>
      <c r="B21" s="41">
        <v>45777</v>
      </c>
      <c r="C21">
        <v>30</v>
      </c>
    </row>
    <row r="22" spans="1:3" x14ac:dyDescent="0.35">
      <c r="A22">
        <v>5</v>
      </c>
      <c r="B22" s="41">
        <v>45443</v>
      </c>
      <c r="C22">
        <v>31</v>
      </c>
    </row>
    <row r="23" spans="1:3" x14ac:dyDescent="0.35">
      <c r="A23">
        <v>6</v>
      </c>
      <c r="B23" s="41">
        <v>45473</v>
      </c>
      <c r="C23">
        <v>30</v>
      </c>
    </row>
    <row r="24" spans="1:3" x14ac:dyDescent="0.35">
      <c r="A24">
        <v>7</v>
      </c>
      <c r="B24" s="41">
        <v>45504</v>
      </c>
      <c r="C24">
        <v>31</v>
      </c>
    </row>
    <row r="25" spans="1:3" x14ac:dyDescent="0.35">
      <c r="A25">
        <v>8</v>
      </c>
      <c r="B25" s="41">
        <v>45535</v>
      </c>
      <c r="C25">
        <v>31</v>
      </c>
    </row>
    <row r="26" spans="1:3" x14ac:dyDescent="0.35">
      <c r="A26">
        <v>9</v>
      </c>
      <c r="B26" s="41">
        <v>45565</v>
      </c>
      <c r="C26">
        <v>30</v>
      </c>
    </row>
    <row r="27" spans="1:3" x14ac:dyDescent="0.35">
      <c r="A27">
        <v>10</v>
      </c>
      <c r="B27" s="41">
        <v>45596</v>
      </c>
      <c r="C27">
        <v>31</v>
      </c>
    </row>
    <row r="28" spans="1:3" x14ac:dyDescent="0.35">
      <c r="A28">
        <v>11</v>
      </c>
      <c r="B28" s="41">
        <v>45626</v>
      </c>
      <c r="C28">
        <v>30</v>
      </c>
    </row>
    <row r="29" spans="1:3" x14ac:dyDescent="0.35">
      <c r="A29">
        <v>12</v>
      </c>
      <c r="B29" s="41">
        <v>45657</v>
      </c>
      <c r="C29">
        <v>31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AA2DC591150D45B9BAC6B3669A774E" ma:contentTypeVersion="18" ma:contentTypeDescription="Create a new document." ma:contentTypeScope="" ma:versionID="22a4e968d1942ccdb14b012694358b79">
  <xsd:schema xmlns:xsd="http://www.w3.org/2001/XMLSchema" xmlns:xs="http://www.w3.org/2001/XMLSchema" xmlns:p="http://schemas.microsoft.com/office/2006/metadata/properties" xmlns:ns2="69ae23e2-ea22-437d-89e0-78b59d19a5f4" xmlns:ns3="75fad8cf-c26c-4fef-bd9d-143a27cc4958" targetNamespace="http://schemas.microsoft.com/office/2006/metadata/properties" ma:root="true" ma:fieldsID="f944e0994e39a47ee5b41b2f3bc0baa1" ns2:_="" ns3:_="">
    <xsd:import namespace="69ae23e2-ea22-437d-89e0-78b59d19a5f4"/>
    <xsd:import namespace="75fad8cf-c26c-4fef-bd9d-143a27cc49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GenerationTime" minOccurs="0"/>
                <xsd:element ref="ns2:MediaServiceEventHashCode" minOccurs="0"/>
                <xsd:element ref="ns2:MediaServiceOCR" minOccurs="0"/>
                <xsd:element ref="ns2:MediaServiceSearchPropertie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ae23e2-ea22-437d-89e0-78b59d19a5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3b1f9f8-f5cc-49a8-8ca6-8016371bfcc4"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fad8cf-c26c-4fef-bd9d-143a27cc495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2e536801-9c76-4f28-86fd-26d269177f10}" ma:internalName="TaxCatchAll" ma:showField="CatchAllData" ma:web="75fad8cf-c26c-4fef-bd9d-143a27cc49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9ae23e2-ea22-437d-89e0-78b59d19a5f4">
      <Terms xmlns="http://schemas.microsoft.com/office/infopath/2007/PartnerControls"/>
    </lcf76f155ced4ddcb4097134ff3c332f>
    <TaxCatchAll xmlns="75fad8cf-c26c-4fef-bd9d-143a27cc4958" xsi:nil="true"/>
    <SharedWithUsers xmlns="75fad8cf-c26c-4fef-bd9d-143a27cc4958">
      <UserInfo>
        <DisplayName>Helen Seed</DisplayName>
        <AccountId>105</AccountId>
        <AccountType/>
      </UserInfo>
      <UserInfo>
        <DisplayName>Megan Garner</DisplayName>
        <AccountId>115</AccountId>
        <AccountType/>
      </UserInfo>
      <UserInfo>
        <DisplayName>Joanne Tyler-Fantom</DisplayName>
        <AccountId>148</AccountId>
        <AccountType/>
      </UserInfo>
      <UserInfo>
        <DisplayName>Paul Williams</DisplayName>
        <AccountId>112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EEDF50-DD15-4340-9D13-D71B1B5ABF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ae23e2-ea22-437d-89e0-78b59d19a5f4"/>
    <ds:schemaRef ds:uri="75fad8cf-c26c-4fef-bd9d-143a27cc49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FA69F7-DD30-43CD-B26C-BCAB89F48067}">
  <ds:schemaRefs>
    <ds:schemaRef ds:uri="http://purl.org/dc/terms/"/>
    <ds:schemaRef ds:uri="75fad8cf-c26c-4fef-bd9d-143a27cc4958"/>
    <ds:schemaRef ds:uri="http://schemas.microsoft.com/office/2006/documentManagement/types"/>
    <ds:schemaRef ds:uri="http://schemas.microsoft.com/office/infopath/2007/PartnerControls"/>
    <ds:schemaRef ds:uri="http://purl.org/dc/elements/1.1/"/>
    <ds:schemaRef ds:uri="http://schemas.microsoft.com/office/2006/metadata/properties"/>
    <ds:schemaRef ds:uri="69ae23e2-ea22-437d-89e0-78b59d19a5f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059820F-CCF7-42A2-868E-00547FF43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Calculator</vt:lpstr>
      <vt:lpstr>Guidance</vt:lpstr>
      <vt:lpstr>Lists</vt:lpstr>
      <vt:lpstr>Grade_1_5</vt:lpstr>
      <vt:lpstr>Grade_6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Williams</dc:creator>
  <cp:keywords/>
  <dc:description/>
  <cp:lastModifiedBy>Paul Williams</cp:lastModifiedBy>
  <cp:revision/>
  <dcterms:created xsi:type="dcterms:W3CDTF">2024-03-21T15:51:26Z</dcterms:created>
  <dcterms:modified xsi:type="dcterms:W3CDTF">2024-06-10T15:08:53Z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0x0101000BAA2DC591150D45B9BAC6B3669A774E</vt:lpwstr>
  </property>
  <property fmtid="{D5CDD505-2E9C-101B-9397-08002B2CF9AE}" pid="3" name="MediaServiceImageTags">
    <vt:lpwstr/>
  </property>
</Properties>
</file>